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B5B23AFB-6349-4444-9488-5070C7429CEE}" xr6:coauthVersionLast="47" xr6:coauthVersionMax="47" xr10:uidLastSave="{00000000-0000-0000-0000-000000000000}"/>
  <bookViews>
    <workbookView xWindow="-108" yWindow="-108" windowWidth="23256" windowHeight="12456" xr2:uid="{00000000-000D-0000-FFFF-FFFF00000000}"/>
  </bookViews>
  <sheets>
    <sheet name="TSC1 by Engine Type" sheetId="1" r:id="rId1"/>
    <sheet name="TSC1 Defini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4" l="1"/>
  <c r="I8" i="4"/>
  <c r="I9" i="4"/>
  <c r="I10" i="4"/>
  <c r="I11" i="4"/>
  <c r="I12" i="4"/>
  <c r="I13" i="4"/>
  <c r="I14" i="4"/>
  <c r="I15" i="4"/>
  <c r="I16" i="4"/>
  <c r="I17" i="4"/>
  <c r="I18" i="4"/>
  <c r="I19" i="4"/>
  <c r="B25" i="4"/>
  <c r="C25" i="4"/>
  <c r="D25" i="4"/>
  <c r="E25" i="4"/>
  <c r="F25" i="4"/>
  <c r="G25" i="4"/>
  <c r="H25" i="4"/>
  <c r="J25" i="4"/>
</calcChain>
</file>

<file path=xl/sharedStrings.xml><?xml version="1.0" encoding="utf-8"?>
<sst xmlns="http://schemas.openxmlformats.org/spreadsheetml/2006/main" count="287" uniqueCount="123">
  <si>
    <t>Source
Address</t>
  </si>
  <si>
    <t>SPN's</t>
  </si>
  <si>
    <t>John Deere</t>
  </si>
  <si>
    <t>0-64255</t>
  </si>
  <si>
    <t>Kohler</t>
  </si>
  <si>
    <t>Kubota Diesel</t>
  </si>
  <si>
    <t>Volvo</t>
  </si>
  <si>
    <t>GM (PSI)</t>
  </si>
  <si>
    <t>FPT</t>
  </si>
  <si>
    <t>Scania</t>
  </si>
  <si>
    <t>Isuzu</t>
  </si>
  <si>
    <t>Ford</t>
  </si>
  <si>
    <t>JCB</t>
  </si>
  <si>
    <t>Hatz</t>
  </si>
  <si>
    <t>Yanmar</t>
  </si>
  <si>
    <t>Perkins</t>
  </si>
  <si>
    <t>CAT</t>
  </si>
  <si>
    <t>Cummins</t>
  </si>
  <si>
    <t>Deutz</t>
  </si>
  <si>
    <t>Byte 1.1</t>
  </si>
  <si>
    <t>Byte 1.3</t>
  </si>
  <si>
    <t>Byte 1.5</t>
  </si>
  <si>
    <t>Byte 1.7</t>
  </si>
  <si>
    <t>Not Used</t>
  </si>
  <si>
    <t>Bytes 2 &amp; 3</t>
  </si>
  <si>
    <t>Byte 4</t>
  </si>
  <si>
    <t>Byte 5.1</t>
  </si>
  <si>
    <t>Byte 5.4</t>
  </si>
  <si>
    <t>Byte 6.1</t>
  </si>
  <si>
    <t>Byte 6.5</t>
  </si>
  <si>
    <t>Byte 7</t>
  </si>
  <si>
    <t>Byte 8.1</t>
  </si>
  <si>
    <t>Byte 8.5</t>
  </si>
  <si>
    <t>GM MEFI</t>
  </si>
  <si>
    <t>Kohler Gas</t>
  </si>
  <si>
    <t>Other</t>
  </si>
  <si>
    <t>TSC1 Disabled - Sends MEFI TX Message</t>
  </si>
  <si>
    <t>CAT 1.7L &amp; 2.2L</t>
  </si>
  <si>
    <t>0-7*</t>
  </si>
  <si>
    <t>0-15*</t>
  </si>
  <si>
    <t>*optional - if not used set to 0xFF</t>
  </si>
  <si>
    <t>Engine Types Currently in MPC20 2.9.23047</t>
  </si>
  <si>
    <t>0-15</t>
  </si>
  <si>
    <t xml:space="preserve"> </t>
  </si>
  <si>
    <t>if you first select Kohler Gas, Kohler or GM (PSI) variables  3349,3350,4191 get set to a value and if you then select another engine type the variables will not change without reprogrmming unit.</t>
  </si>
  <si>
    <t>Manufacturers Specific Notes</t>
  </si>
  <si>
    <t>0xf</t>
  </si>
  <si>
    <t>0xff</t>
  </si>
  <si>
    <t>John Deere T3 6068</t>
  </si>
  <si>
    <t>NOTES:</t>
  </si>
  <si>
    <t>Kubota Gas</t>
  </si>
  <si>
    <t>speed</t>
  </si>
  <si>
    <t>torque</t>
  </si>
  <si>
    <t>GM Origin</t>
  </si>
  <si>
    <r>
      <t xml:space="preserve">Calculated value if used,
</t>
    </r>
    <r>
      <rPr>
        <b/>
        <sz val="11"/>
        <color theme="1"/>
        <rFont val="Calibri"/>
        <family val="2"/>
        <scheme val="minor"/>
      </rPr>
      <t>15 if not used</t>
    </r>
  </si>
  <si>
    <t>Message Checksum</t>
  </si>
  <si>
    <r>
      <t xml:space="preserve">Wrap around counter
0 - 7 if used, </t>
    </r>
    <r>
      <rPr>
        <b/>
        <sz val="11"/>
        <color theme="1"/>
        <rFont val="Calibri"/>
        <family val="2"/>
        <scheme val="minor"/>
      </rPr>
      <t>15 if not used</t>
    </r>
  </si>
  <si>
    <t>Message Counter</t>
  </si>
  <si>
    <t>Not Used, default 31</t>
  </si>
  <si>
    <t>Engine Requested Torque (Fractional)</t>
  </si>
  <si>
    <r>
      <t xml:space="preserve">0 - Accelerator Pedal / Operator Selection
1 - Cruise Control
2 - PTO Governor
3 - Road Speed Governor
4 - Engine Protection
</t>
    </r>
    <r>
      <rPr>
        <b/>
        <sz val="11"/>
        <color theme="1"/>
        <rFont val="Calibri"/>
        <family val="2"/>
        <scheme val="minor"/>
      </rPr>
      <t>31 - Temporary Powertrain Control (Original TSC1 Command)</t>
    </r>
  </si>
  <si>
    <t>TSC1 Control Purpose</t>
  </si>
  <si>
    <r>
      <t xml:space="preserve">0 - 1000ms, 1 - 750 ms, 2 - 500 ms, 3 - 250 ms,
4 - 100 ms,  5 - 50 ms, 6 - 20 ms, </t>
    </r>
    <r>
      <rPr>
        <b/>
        <sz val="11"/>
        <color theme="1"/>
        <rFont val="Calibri"/>
        <family val="2"/>
        <scheme val="minor"/>
      </rPr>
      <t>7 - 10 ms</t>
    </r>
  </si>
  <si>
    <t>TSC1 Transmission Rate</t>
  </si>
  <si>
    <t>0 - 250, -125% offset, 1% / bit (0 = -125%, 250 = 125%), 255 for not used.</t>
  </si>
  <si>
    <t>Engine Requested Torque/Torque Limit</t>
  </si>
  <si>
    <t>0 - 64255, 0.125 RPM / bit, 65535 for not used.</t>
  </si>
  <si>
    <t>Engine Requested Speed/Speed Limit</t>
  </si>
  <si>
    <r>
      <rPr>
        <b/>
        <sz val="11"/>
        <color theme="1"/>
        <rFont val="Calibri"/>
        <family val="2"/>
        <scheme val="minor"/>
      </rPr>
      <t xml:space="preserve">0 - Highest Priority, </t>
    </r>
    <r>
      <rPr>
        <sz val="11"/>
        <color theme="1"/>
        <rFont val="Calibri"/>
        <family val="2"/>
        <scheme val="minor"/>
      </rPr>
      <t>1 - High Priority
2- Medium Priority, 3 - Low Priority</t>
    </r>
  </si>
  <si>
    <t>Override Control Mode Priority</t>
  </si>
  <si>
    <r>
      <t xml:space="preserve">0 - Transient optimized for driveline disengaged &amp; non-lockup conditions
1 - Stability optimized for driveline disengaged &amp; non-lockup conditions
2 - Stability optimized for driveline engaged &amp; lockup conditions (vehicle driveline)
</t>
    </r>
    <r>
      <rPr>
        <b/>
        <sz val="11"/>
        <color theme="1"/>
        <rFont val="Calibri"/>
        <family val="2"/>
        <scheme val="minor"/>
      </rPr>
      <t>3 - Stability optimized for driveline engaged &amp; lockup conditions (PTO driveline)</t>
    </r>
  </si>
  <si>
    <t>Engine Requested Speed Control Conditions</t>
  </si>
  <si>
    <r>
      <t xml:space="preserve">0 - Override Disabled, </t>
    </r>
    <r>
      <rPr>
        <b/>
        <sz val="11"/>
        <color theme="1"/>
        <rFont val="Calibri"/>
        <family val="2"/>
        <scheme val="minor"/>
      </rPr>
      <t>1 - Speed Control,</t>
    </r>
    <r>
      <rPr>
        <sz val="11"/>
        <color theme="1"/>
        <rFont val="Calibri"/>
        <family val="2"/>
        <scheme val="minor"/>
      </rPr>
      <t xml:space="preserve">
2 - Torque Control, 3 - Speed/Torque Limit Control</t>
    </r>
  </si>
  <si>
    <t>Engine Control Mode</t>
  </si>
  <si>
    <t>Count</t>
  </si>
  <si>
    <t>4 bits</t>
  </si>
  <si>
    <t>%</t>
  </si>
  <si>
    <t>0-.875</t>
  </si>
  <si>
    <t>State</t>
  </si>
  <si>
    <t>0-31</t>
  </si>
  <si>
    <t>5 bits</t>
  </si>
  <si>
    <t>0-7</t>
  </si>
  <si>
    <t>3 bits</t>
  </si>
  <si>
    <t>-125 - 125</t>
  </si>
  <si>
    <t>1 byte</t>
  </si>
  <si>
    <t>RPM</t>
  </si>
  <si>
    <t>0-8031.875</t>
  </si>
  <si>
    <t>2 bytes</t>
  </si>
  <si>
    <t>2-3</t>
  </si>
  <si>
    <t>0-3</t>
  </si>
  <si>
    <t>2 bits</t>
  </si>
  <si>
    <t>0-255</t>
  </si>
  <si>
    <t>Source Address</t>
  </si>
  <si>
    <t>0-65535</t>
  </si>
  <si>
    <t>PGN</t>
  </si>
  <si>
    <t>Priority</t>
  </si>
  <si>
    <t>Value</t>
  </si>
  <si>
    <t>Units</t>
  </si>
  <si>
    <t>Range</t>
  </si>
  <si>
    <t>Resolution</t>
  </si>
  <si>
    <t>Size</t>
  </si>
  <si>
    <t>Start Bit</t>
  </si>
  <si>
    <t>SPN</t>
  </si>
  <si>
    <t>Parameter</t>
  </si>
  <si>
    <t>FF</t>
  </si>
  <si>
    <t>Byte 8</t>
  </si>
  <si>
    <t>Byte 6</t>
  </si>
  <si>
    <t>Byte 5</t>
  </si>
  <si>
    <t>Byte 3</t>
  </si>
  <si>
    <t>Byte 2</t>
  </si>
  <si>
    <t>Byte 1</t>
  </si>
  <si>
    <t>Frame ID</t>
  </si>
  <si>
    <t>Enter values to create TSC1 message</t>
  </si>
  <si>
    <t>E1</t>
  </si>
  <si>
    <t>1F</t>
  </si>
  <si>
    <t>E7</t>
  </si>
  <si>
    <t>0C0000D0</t>
  </si>
  <si>
    <t>Enter TSC1 Message in hex to decode</t>
  </si>
  <si>
    <t>Other Engine Types</t>
  </si>
  <si>
    <t>MTU</t>
  </si>
  <si>
    <t>TSC1 Checksum and Counter are required, Verified on T4F Stage 5 1000-1500 eng range</t>
  </si>
  <si>
    <t>B6.7 Stage V need to disable counter and checksum</t>
  </si>
  <si>
    <t>Works On T3 4045, SA 43 indicates PV101 TSC1 method (no checksum) on some engines. Controls Inc Outfited JD engines may use SA 44. Power Service Lofa panels used SA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</si>
</sst>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
      <sz val="11"/>
      <name val="Calibri"/>
      <family val="2"/>
      <scheme val="minor"/>
    </font>
    <font>
      <sz val="11"/>
      <color theme="1" tint="4.9989318521683403E-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1" tint="4.9989318521683403E-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ck">
        <color auto="1"/>
      </top>
      <bottom/>
      <diagonal/>
    </border>
  </borders>
  <cellStyleXfs count="1">
    <xf numFmtId="0" fontId="0" fillId="0" borderId="0"/>
  </cellStyleXfs>
  <cellXfs count="56">
    <xf numFmtId="0" fontId="0" fillId="0" borderId="0" xfId="0"/>
    <xf numFmtId="0" fontId="0" fillId="0" borderId="4" xfId="0" applyBorder="1"/>
    <xf numFmtId="0" fontId="0" fillId="0" borderId="5" xfId="0" applyBorder="1"/>
    <xf numFmtId="0" fontId="0" fillId="0" borderId="6" xfId="0" applyBorder="1"/>
    <xf numFmtId="0" fontId="0" fillId="0" borderId="6" xfId="0" applyBorder="1" applyAlignment="1">
      <alignment wrapText="1"/>
    </xf>
    <xf numFmtId="0" fontId="0" fillId="0" borderId="8" xfId="0" applyBorder="1"/>
    <xf numFmtId="0" fontId="0" fillId="0" borderId="9" xfId="0" applyBorder="1"/>
    <xf numFmtId="0" fontId="2" fillId="0" borderId="3" xfId="0" applyFont="1" applyBorder="1"/>
    <xf numFmtId="0" fontId="2" fillId="0" borderId="3" xfId="0" applyFont="1" applyBorder="1" applyAlignment="1">
      <alignment wrapText="1"/>
    </xf>
    <xf numFmtId="0" fontId="2" fillId="0" borderId="2" xfId="0" applyFont="1" applyBorder="1"/>
    <xf numFmtId="0" fontId="1" fillId="0" borderId="4" xfId="0" applyFont="1" applyBorder="1"/>
    <xf numFmtId="0" fontId="1" fillId="0" borderId="0" xfId="0" applyFont="1"/>
    <xf numFmtId="0" fontId="0" fillId="2" borderId="6" xfId="0" applyFill="1" applyBorder="1"/>
    <xf numFmtId="0" fontId="1" fillId="2" borderId="5" xfId="0" applyFont="1" applyFill="1" applyBorder="1"/>
    <xf numFmtId="0" fontId="1" fillId="2" borderId="6" xfId="0" applyFont="1" applyFill="1" applyBorder="1"/>
    <xf numFmtId="0" fontId="0" fillId="0" borderId="7" xfId="0" applyBorder="1"/>
    <xf numFmtId="0" fontId="2" fillId="3" borderId="1" xfId="0" applyFont="1" applyFill="1" applyBorder="1"/>
    <xf numFmtId="0" fontId="0" fillId="3" borderId="10" xfId="0" applyFill="1" applyBorder="1"/>
    <xf numFmtId="0" fontId="0" fillId="3" borderId="11" xfId="0" applyFill="1"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lignment horizontal="left" vertical="center"/>
    </xf>
    <xf numFmtId="0" fontId="0" fillId="4"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xf>
    <xf numFmtId="0" fontId="2" fillId="6" borderId="0" xfId="0" applyFont="1" applyFill="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164"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2" fillId="7" borderId="7" xfId="0" applyFont="1" applyFill="1" applyBorder="1" applyAlignment="1">
      <alignment wrapText="1"/>
    </xf>
    <xf numFmtId="0" fontId="0" fillId="7" borderId="8" xfId="0" applyFill="1" applyBorder="1"/>
    <xf numFmtId="0" fontId="0" fillId="7" borderId="9" xfId="0" applyFill="1" applyBorder="1"/>
    <xf numFmtId="0" fontId="0" fillId="3" borderId="9" xfId="0" applyFill="1" applyBorder="1"/>
    <xf numFmtId="0" fontId="0" fillId="3" borderId="8" xfId="0" applyFill="1" applyBorder="1"/>
    <xf numFmtId="0" fontId="0" fillId="0" borderId="12" xfId="0" applyBorder="1" applyAlignment="1">
      <alignment horizontal="left" vertical="center" wrapText="1"/>
    </xf>
    <xf numFmtId="0" fontId="0" fillId="0" borderId="12" xfId="0" applyBorder="1" applyAlignment="1">
      <alignment horizontal="left" vertical="center"/>
    </xf>
    <xf numFmtId="0" fontId="1" fillId="0" borderId="12" xfId="0" applyFont="1" applyBorder="1" applyAlignment="1">
      <alignment horizontal="lef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lignment horizontal="center" vertical="center"/>
    </xf>
    <xf numFmtId="0" fontId="4" fillId="0" borderId="0" xfId="0" applyFont="1" applyAlignment="1">
      <alignment horizontal="center" vertical="center"/>
    </xf>
    <xf numFmtId="0" fontId="0" fillId="0" borderId="13" xfId="0" applyBorder="1" applyAlignment="1">
      <alignment horizontal="center" vertical="center"/>
    </xf>
    <xf numFmtId="0" fontId="2" fillId="6" borderId="0" xfId="0" applyFont="1" applyFill="1" applyAlignment="1">
      <alignment horizontal="center" vertical="center"/>
    </xf>
    <xf numFmtId="0" fontId="4" fillId="5" borderId="0" xfId="0"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8"/>
  <sheetViews>
    <sheetView tabSelected="1" workbookViewId="0">
      <selection activeCell="Q6" sqref="Q6"/>
    </sheetView>
  </sheetViews>
  <sheetFormatPr defaultRowHeight="14.4" x14ac:dyDescent="0.3"/>
  <cols>
    <col min="2" max="2" width="22.109375" customWidth="1"/>
    <col min="8" max="8" width="11.44140625" customWidth="1"/>
    <col min="17" max="17" width="121" customWidth="1"/>
  </cols>
  <sheetData>
    <row r="1" spans="2:17" ht="15" thickBot="1" x14ac:dyDescent="0.35"/>
    <row r="2" spans="2:17" ht="46.8" x14ac:dyDescent="0.3">
      <c r="B2" s="39" t="s">
        <v>41</v>
      </c>
      <c r="C2" s="8" t="s">
        <v>0</v>
      </c>
      <c r="D2" s="9" t="s">
        <v>1</v>
      </c>
      <c r="E2" s="7"/>
      <c r="F2" s="7"/>
      <c r="G2" s="7"/>
      <c r="H2" s="7"/>
      <c r="I2" s="7"/>
      <c r="J2" s="7"/>
      <c r="K2" s="7"/>
      <c r="L2" s="7"/>
      <c r="M2" s="7"/>
      <c r="N2" s="7"/>
      <c r="O2" s="7"/>
      <c r="P2" s="7"/>
      <c r="Q2" s="15" t="s">
        <v>45</v>
      </c>
    </row>
    <row r="3" spans="2:17" ht="15" thickBot="1" x14ac:dyDescent="0.35">
      <c r="B3" s="40"/>
      <c r="C3" s="4"/>
      <c r="D3" s="2" t="s">
        <v>19</v>
      </c>
      <c r="E3" s="3" t="s">
        <v>20</v>
      </c>
      <c r="F3" s="3" t="s">
        <v>21</v>
      </c>
      <c r="G3" s="3" t="s">
        <v>22</v>
      </c>
      <c r="H3" s="3" t="s">
        <v>24</v>
      </c>
      <c r="I3" s="3" t="s">
        <v>25</v>
      </c>
      <c r="J3" s="3" t="s">
        <v>26</v>
      </c>
      <c r="K3" s="3" t="s">
        <v>27</v>
      </c>
      <c r="L3" s="3" t="s">
        <v>28</v>
      </c>
      <c r="M3" s="3" t="s">
        <v>29</v>
      </c>
      <c r="N3" s="3" t="s">
        <v>30</v>
      </c>
      <c r="O3" s="3" t="s">
        <v>31</v>
      </c>
      <c r="P3" s="3" t="s">
        <v>32</v>
      </c>
      <c r="Q3" s="6"/>
    </row>
    <row r="4" spans="2:17" ht="15" thickBot="1" x14ac:dyDescent="0.35">
      <c r="B4" s="40"/>
      <c r="C4" s="12"/>
      <c r="D4" s="13">
        <v>695</v>
      </c>
      <c r="E4" s="14">
        <v>696</v>
      </c>
      <c r="F4" s="14">
        <v>897</v>
      </c>
      <c r="G4" s="14" t="s">
        <v>23</v>
      </c>
      <c r="H4" s="14">
        <v>898</v>
      </c>
      <c r="I4" s="14">
        <v>518</v>
      </c>
      <c r="J4" s="14">
        <v>3349</v>
      </c>
      <c r="K4" s="14">
        <v>3350</v>
      </c>
      <c r="L4" s="14">
        <v>4191</v>
      </c>
      <c r="M4" s="14" t="s">
        <v>23</v>
      </c>
      <c r="N4" s="14" t="s">
        <v>23</v>
      </c>
      <c r="O4" s="14">
        <v>4206</v>
      </c>
      <c r="P4" s="14">
        <v>4207</v>
      </c>
      <c r="Q4" s="5"/>
    </row>
    <row r="5" spans="2:17" x14ac:dyDescent="0.3">
      <c r="B5" s="41" t="s">
        <v>35</v>
      </c>
      <c r="C5">
        <v>3</v>
      </c>
      <c r="D5" s="10"/>
      <c r="E5" s="11">
        <v>3</v>
      </c>
      <c r="F5" s="11">
        <v>3</v>
      </c>
      <c r="G5" s="11">
        <v>3</v>
      </c>
      <c r="H5" t="s">
        <v>3</v>
      </c>
      <c r="I5" s="11">
        <v>255</v>
      </c>
      <c r="J5" s="11"/>
      <c r="K5" s="11"/>
      <c r="L5" s="11"/>
      <c r="M5" s="11"/>
      <c r="N5" s="11"/>
      <c r="O5" s="11"/>
      <c r="P5" s="11"/>
      <c r="Q5" s="6"/>
    </row>
    <row r="6" spans="2:17" x14ac:dyDescent="0.3">
      <c r="B6" s="41" t="s">
        <v>2</v>
      </c>
      <c r="C6">
        <v>3</v>
      </c>
      <c r="D6" s="1" t="s">
        <v>43</v>
      </c>
      <c r="E6">
        <v>3</v>
      </c>
      <c r="F6">
        <v>3</v>
      </c>
      <c r="G6">
        <v>3</v>
      </c>
      <c r="H6" t="s">
        <v>3</v>
      </c>
      <c r="I6">
        <v>255</v>
      </c>
      <c r="O6" t="s">
        <v>42</v>
      </c>
      <c r="P6" t="s">
        <v>42</v>
      </c>
      <c r="Q6" s="6" t="s">
        <v>122</v>
      </c>
    </row>
    <row r="7" spans="2:17" x14ac:dyDescent="0.3">
      <c r="B7" s="41" t="s">
        <v>34</v>
      </c>
      <c r="C7">
        <v>208</v>
      </c>
      <c r="D7" s="1" t="s">
        <v>43</v>
      </c>
      <c r="E7">
        <v>3</v>
      </c>
      <c r="F7">
        <v>0</v>
      </c>
      <c r="G7">
        <v>3</v>
      </c>
      <c r="H7" t="s">
        <v>3</v>
      </c>
      <c r="I7">
        <v>250</v>
      </c>
      <c r="J7">
        <v>7</v>
      </c>
      <c r="K7">
        <v>31</v>
      </c>
      <c r="L7">
        <v>31</v>
      </c>
      <c r="O7" t="s">
        <v>42</v>
      </c>
      <c r="P7" t="s">
        <v>42</v>
      </c>
      <c r="Q7" s="6"/>
    </row>
    <row r="8" spans="2:17" x14ac:dyDescent="0.3">
      <c r="B8" s="41" t="s">
        <v>4</v>
      </c>
      <c r="C8">
        <v>208</v>
      </c>
      <c r="D8" s="1"/>
      <c r="E8">
        <v>3</v>
      </c>
      <c r="F8">
        <v>0</v>
      </c>
      <c r="G8">
        <v>3</v>
      </c>
      <c r="H8" t="s">
        <v>3</v>
      </c>
      <c r="I8">
        <v>250</v>
      </c>
      <c r="J8">
        <v>7</v>
      </c>
      <c r="K8">
        <v>31</v>
      </c>
      <c r="L8">
        <v>31</v>
      </c>
      <c r="O8" t="s">
        <v>42</v>
      </c>
      <c r="P8" t="s">
        <v>42</v>
      </c>
      <c r="Q8" s="6"/>
    </row>
    <row r="9" spans="2:17" x14ac:dyDescent="0.3">
      <c r="B9" s="41" t="s">
        <v>5</v>
      </c>
      <c r="C9">
        <v>228</v>
      </c>
      <c r="D9" s="1">
        <v>2</v>
      </c>
      <c r="F9">
        <v>0</v>
      </c>
      <c r="G9">
        <v>3</v>
      </c>
      <c r="H9" t="s">
        <v>3</v>
      </c>
      <c r="I9">
        <v>225</v>
      </c>
      <c r="O9" t="s">
        <v>42</v>
      </c>
      <c r="P9" t="s">
        <v>42</v>
      </c>
      <c r="Q9" s="6"/>
    </row>
    <row r="10" spans="2:17" x14ac:dyDescent="0.3">
      <c r="B10" s="41" t="s">
        <v>6</v>
      </c>
      <c r="C10">
        <v>3</v>
      </c>
      <c r="D10" s="1"/>
      <c r="E10">
        <v>3</v>
      </c>
      <c r="F10">
        <v>3</v>
      </c>
      <c r="G10">
        <v>3</v>
      </c>
      <c r="H10" t="s">
        <v>3</v>
      </c>
      <c r="O10" t="s">
        <v>42</v>
      </c>
      <c r="P10" t="s">
        <v>42</v>
      </c>
      <c r="Q10" s="6"/>
    </row>
    <row r="11" spans="2:17" x14ac:dyDescent="0.3">
      <c r="B11" s="41" t="s">
        <v>7</v>
      </c>
      <c r="C11">
        <v>39</v>
      </c>
      <c r="D11" s="1"/>
      <c r="E11">
        <v>1</v>
      </c>
      <c r="F11">
        <v>0</v>
      </c>
      <c r="G11">
        <v>3</v>
      </c>
      <c r="H11" t="s">
        <v>3</v>
      </c>
      <c r="I11">
        <v>0</v>
      </c>
      <c r="J11">
        <v>7</v>
      </c>
      <c r="K11">
        <v>31</v>
      </c>
      <c r="L11">
        <v>31</v>
      </c>
      <c r="O11" t="s">
        <v>42</v>
      </c>
      <c r="P11" t="s">
        <v>42</v>
      </c>
      <c r="Q11" s="6"/>
    </row>
    <row r="12" spans="2:17" x14ac:dyDescent="0.3">
      <c r="B12" s="41" t="s">
        <v>8</v>
      </c>
      <c r="C12">
        <v>39</v>
      </c>
      <c r="D12" s="1"/>
      <c r="E12">
        <v>3</v>
      </c>
      <c r="F12">
        <v>0</v>
      </c>
      <c r="G12">
        <v>3</v>
      </c>
      <c r="H12" t="s">
        <v>3</v>
      </c>
      <c r="I12">
        <v>225</v>
      </c>
      <c r="O12" t="s">
        <v>42</v>
      </c>
      <c r="P12" t="s">
        <v>42</v>
      </c>
      <c r="Q12" s="6"/>
    </row>
    <row r="13" spans="2:17" x14ac:dyDescent="0.3">
      <c r="B13" s="41" t="s">
        <v>9</v>
      </c>
      <c r="C13">
        <v>39</v>
      </c>
      <c r="D13" s="1"/>
      <c r="E13">
        <v>3</v>
      </c>
      <c r="F13">
        <v>3</v>
      </c>
      <c r="G13">
        <v>3</v>
      </c>
      <c r="H13" t="s">
        <v>3</v>
      </c>
      <c r="I13">
        <v>255</v>
      </c>
      <c r="O13" t="s">
        <v>42</v>
      </c>
      <c r="P13" t="s">
        <v>42</v>
      </c>
      <c r="Q13" s="6"/>
    </row>
    <row r="14" spans="2:17" x14ac:dyDescent="0.3">
      <c r="B14" s="41" t="s">
        <v>10</v>
      </c>
      <c r="C14">
        <v>228</v>
      </c>
      <c r="D14" s="1"/>
      <c r="E14">
        <v>3</v>
      </c>
      <c r="F14">
        <v>3</v>
      </c>
      <c r="G14">
        <v>3</v>
      </c>
      <c r="H14" t="s">
        <v>3</v>
      </c>
      <c r="I14">
        <v>255</v>
      </c>
      <c r="O14" t="s">
        <v>42</v>
      </c>
      <c r="P14" t="s">
        <v>42</v>
      </c>
      <c r="Q14" s="6"/>
    </row>
    <row r="15" spans="2:17" x14ac:dyDescent="0.3">
      <c r="B15" s="41" t="s">
        <v>11</v>
      </c>
      <c r="C15">
        <v>234</v>
      </c>
      <c r="D15" s="1"/>
      <c r="E15">
        <v>3</v>
      </c>
      <c r="F15">
        <v>3</v>
      </c>
      <c r="G15">
        <v>3</v>
      </c>
      <c r="H15" t="s">
        <v>3</v>
      </c>
      <c r="I15">
        <v>255</v>
      </c>
      <c r="O15" t="s">
        <v>42</v>
      </c>
      <c r="P15" t="s">
        <v>42</v>
      </c>
      <c r="Q15" s="6"/>
    </row>
    <row r="16" spans="2:17" x14ac:dyDescent="0.3">
      <c r="B16" s="41" t="s">
        <v>12</v>
      </c>
      <c r="C16">
        <v>234</v>
      </c>
      <c r="D16" s="1"/>
      <c r="E16">
        <v>3</v>
      </c>
      <c r="F16">
        <v>3</v>
      </c>
      <c r="G16">
        <v>3</v>
      </c>
      <c r="H16" t="s">
        <v>3</v>
      </c>
      <c r="I16">
        <v>255</v>
      </c>
      <c r="O16" t="s">
        <v>42</v>
      </c>
      <c r="P16" t="s">
        <v>42</v>
      </c>
      <c r="Q16" s="6"/>
    </row>
    <row r="17" spans="2:17" x14ac:dyDescent="0.3">
      <c r="B17" s="41" t="s">
        <v>13</v>
      </c>
      <c r="C17">
        <v>3</v>
      </c>
      <c r="D17" s="1"/>
      <c r="E17">
        <v>3</v>
      </c>
      <c r="F17">
        <v>3</v>
      </c>
      <c r="G17">
        <v>3</v>
      </c>
      <c r="H17" t="s">
        <v>3</v>
      </c>
      <c r="I17">
        <v>255</v>
      </c>
      <c r="O17" t="s">
        <v>42</v>
      </c>
      <c r="P17" t="s">
        <v>42</v>
      </c>
      <c r="Q17" s="6"/>
    </row>
    <row r="18" spans="2:17" x14ac:dyDescent="0.3">
      <c r="B18" s="41" t="s">
        <v>14</v>
      </c>
      <c r="C18">
        <v>3</v>
      </c>
      <c r="D18" s="1"/>
      <c r="E18">
        <v>3</v>
      </c>
      <c r="F18">
        <v>3</v>
      </c>
      <c r="G18">
        <v>3</v>
      </c>
      <c r="H18" t="s">
        <v>3</v>
      </c>
      <c r="I18">
        <v>255</v>
      </c>
      <c r="O18" t="s">
        <v>42</v>
      </c>
      <c r="P18" t="s">
        <v>42</v>
      </c>
      <c r="Q18" s="6"/>
    </row>
    <row r="19" spans="2:17" x14ac:dyDescent="0.3">
      <c r="B19" s="41" t="s">
        <v>15</v>
      </c>
      <c r="C19">
        <v>3</v>
      </c>
      <c r="D19" s="1"/>
      <c r="E19">
        <v>3</v>
      </c>
      <c r="F19">
        <v>3</v>
      </c>
      <c r="G19">
        <v>3</v>
      </c>
      <c r="H19" t="s">
        <v>3</v>
      </c>
      <c r="I19">
        <v>255</v>
      </c>
      <c r="O19" t="s">
        <v>42</v>
      </c>
      <c r="P19" t="s">
        <v>42</v>
      </c>
      <c r="Q19" s="6"/>
    </row>
    <row r="20" spans="2:17" x14ac:dyDescent="0.3">
      <c r="B20" s="41" t="s">
        <v>16</v>
      </c>
      <c r="C20">
        <v>3</v>
      </c>
      <c r="D20" s="1"/>
      <c r="E20">
        <v>3</v>
      </c>
      <c r="F20">
        <v>3</v>
      </c>
      <c r="G20">
        <v>3</v>
      </c>
      <c r="H20" t="s">
        <v>3</v>
      </c>
      <c r="I20">
        <v>255</v>
      </c>
      <c r="O20" t="s">
        <v>42</v>
      </c>
      <c r="P20" t="s">
        <v>42</v>
      </c>
      <c r="Q20" s="6"/>
    </row>
    <row r="21" spans="2:17" x14ac:dyDescent="0.3">
      <c r="B21" s="41" t="s">
        <v>17</v>
      </c>
      <c r="C21">
        <v>242</v>
      </c>
      <c r="D21" s="1"/>
      <c r="E21">
        <v>3</v>
      </c>
      <c r="F21">
        <v>3</v>
      </c>
      <c r="G21">
        <v>3</v>
      </c>
      <c r="H21" t="s">
        <v>3</v>
      </c>
      <c r="I21">
        <v>255</v>
      </c>
      <c r="O21" t="s">
        <v>42</v>
      </c>
      <c r="P21" t="s">
        <v>42</v>
      </c>
      <c r="Q21" s="6" t="s">
        <v>121</v>
      </c>
    </row>
    <row r="22" spans="2:17" x14ac:dyDescent="0.3">
      <c r="B22" s="41" t="s">
        <v>18</v>
      </c>
      <c r="C22">
        <v>3</v>
      </c>
      <c r="D22" s="1"/>
      <c r="E22">
        <v>0</v>
      </c>
      <c r="F22">
        <v>0</v>
      </c>
      <c r="G22">
        <v>0</v>
      </c>
      <c r="H22" t="s">
        <v>3</v>
      </c>
      <c r="I22">
        <v>255</v>
      </c>
      <c r="O22" t="s">
        <v>42</v>
      </c>
      <c r="P22" t="s">
        <v>42</v>
      </c>
      <c r="Q22" s="6"/>
    </row>
    <row r="23" spans="2:17" x14ac:dyDescent="0.3">
      <c r="B23" s="41" t="s">
        <v>33</v>
      </c>
      <c r="C23">
        <v>3</v>
      </c>
      <c r="D23" s="1" t="s">
        <v>36</v>
      </c>
      <c r="Q23" s="6"/>
    </row>
    <row r="24" spans="2:17" x14ac:dyDescent="0.3">
      <c r="B24" s="41"/>
      <c r="D24" s="1"/>
      <c r="Q24" s="6"/>
    </row>
    <row r="25" spans="2:17" x14ac:dyDescent="0.3">
      <c r="B25" s="41"/>
      <c r="D25" s="1"/>
      <c r="Q25" s="6"/>
    </row>
    <row r="26" spans="2:17" ht="15" thickBot="1" x14ac:dyDescent="0.35">
      <c r="B26" s="41"/>
      <c r="D26" s="1"/>
      <c r="Q26" s="6"/>
    </row>
    <row r="27" spans="2:17" ht="16.2" thickBot="1" x14ac:dyDescent="0.35">
      <c r="B27" s="16" t="s">
        <v>118</v>
      </c>
      <c r="C27" s="17"/>
      <c r="D27" s="18"/>
      <c r="E27" s="17"/>
      <c r="F27" s="17"/>
      <c r="G27" s="17"/>
      <c r="H27" s="17"/>
      <c r="I27" s="17"/>
      <c r="J27" s="17"/>
      <c r="K27" s="17"/>
      <c r="L27" s="17"/>
      <c r="M27" s="17"/>
      <c r="N27" s="17"/>
      <c r="O27" s="17"/>
      <c r="P27" s="17"/>
      <c r="Q27" s="6"/>
    </row>
    <row r="28" spans="2:17" x14ac:dyDescent="0.3">
      <c r="B28" s="42" t="s">
        <v>37</v>
      </c>
      <c r="C28">
        <v>3</v>
      </c>
      <c r="D28" s="1">
        <v>1</v>
      </c>
      <c r="F28">
        <v>3</v>
      </c>
      <c r="H28" t="s">
        <v>3</v>
      </c>
      <c r="K28">
        <v>0</v>
      </c>
      <c r="O28" t="s">
        <v>38</v>
      </c>
      <c r="P28" t="s">
        <v>39</v>
      </c>
      <c r="Q28" s="6" t="s">
        <v>40</v>
      </c>
    </row>
    <row r="29" spans="2:17" x14ac:dyDescent="0.3">
      <c r="B29" s="42" t="s">
        <v>48</v>
      </c>
      <c r="C29">
        <v>3</v>
      </c>
      <c r="D29" s="1">
        <v>1</v>
      </c>
      <c r="E29">
        <v>3</v>
      </c>
      <c r="F29">
        <v>0</v>
      </c>
      <c r="G29">
        <v>3</v>
      </c>
      <c r="H29" t="s">
        <v>3</v>
      </c>
      <c r="I29" t="s">
        <v>47</v>
      </c>
      <c r="J29" t="s">
        <v>46</v>
      </c>
      <c r="K29" t="s">
        <v>46</v>
      </c>
      <c r="L29" t="s">
        <v>46</v>
      </c>
      <c r="M29" t="s">
        <v>46</v>
      </c>
      <c r="N29" t="s">
        <v>47</v>
      </c>
      <c r="O29" t="s">
        <v>46</v>
      </c>
      <c r="P29" t="s">
        <v>46</v>
      </c>
      <c r="Q29" s="6"/>
    </row>
    <row r="30" spans="2:17" x14ac:dyDescent="0.3">
      <c r="B30" s="42" t="s">
        <v>50</v>
      </c>
      <c r="C30">
        <v>208</v>
      </c>
      <c r="D30" s="1">
        <v>1</v>
      </c>
      <c r="E30">
        <v>1</v>
      </c>
      <c r="F30">
        <v>1</v>
      </c>
      <c r="H30" t="s">
        <v>51</v>
      </c>
      <c r="I30" t="s">
        <v>52</v>
      </c>
      <c r="J30">
        <v>7</v>
      </c>
      <c r="K30">
        <v>31</v>
      </c>
      <c r="L30">
        <v>31</v>
      </c>
      <c r="M30" t="s">
        <v>47</v>
      </c>
      <c r="N30" t="s">
        <v>47</v>
      </c>
      <c r="O30" t="s">
        <v>46</v>
      </c>
      <c r="P30" t="s">
        <v>46</v>
      </c>
      <c r="Q30" s="6"/>
    </row>
    <row r="31" spans="2:17" x14ac:dyDescent="0.3">
      <c r="B31" s="42" t="s">
        <v>53</v>
      </c>
      <c r="C31">
        <v>1</v>
      </c>
      <c r="D31" s="1"/>
      <c r="Q31" s="6"/>
    </row>
    <row r="32" spans="2:17" x14ac:dyDescent="0.3">
      <c r="B32" s="42" t="s">
        <v>119</v>
      </c>
      <c r="C32">
        <v>231</v>
      </c>
      <c r="D32" s="1">
        <v>1</v>
      </c>
      <c r="E32">
        <v>0</v>
      </c>
      <c r="F32">
        <v>0</v>
      </c>
      <c r="G32">
        <v>3</v>
      </c>
      <c r="H32" t="s">
        <v>3</v>
      </c>
      <c r="I32">
        <v>250</v>
      </c>
      <c r="J32">
        <v>7</v>
      </c>
      <c r="K32">
        <v>31</v>
      </c>
      <c r="L32">
        <v>31</v>
      </c>
      <c r="M32" t="s">
        <v>47</v>
      </c>
      <c r="N32" t="s">
        <v>47</v>
      </c>
      <c r="O32" t="s">
        <v>42</v>
      </c>
      <c r="P32" t="s">
        <v>42</v>
      </c>
      <c r="Q32" s="6" t="s">
        <v>120</v>
      </c>
    </row>
    <row r="33" spans="2:17" x14ac:dyDescent="0.3">
      <c r="B33" s="42"/>
      <c r="D33" s="1"/>
      <c r="Q33" s="6"/>
    </row>
    <row r="34" spans="2:17" x14ac:dyDescent="0.3">
      <c r="B34" s="42"/>
      <c r="D34" s="1"/>
      <c r="Q34" s="6"/>
    </row>
    <row r="35" spans="2:17" x14ac:dyDescent="0.3">
      <c r="B35" s="42"/>
      <c r="D35" s="1"/>
      <c r="Q35" s="6"/>
    </row>
    <row r="36" spans="2:17" ht="15" thickBot="1" x14ac:dyDescent="0.35">
      <c r="B36" s="43"/>
      <c r="C36" s="3"/>
      <c r="D36" s="2"/>
      <c r="E36" s="3"/>
      <c r="F36" s="3"/>
      <c r="G36" s="3"/>
      <c r="H36" s="3"/>
      <c r="I36" s="3"/>
      <c r="J36" s="3"/>
      <c r="K36" s="3"/>
      <c r="L36" s="3"/>
      <c r="M36" s="3"/>
      <c r="N36" s="3"/>
      <c r="O36" s="3"/>
      <c r="P36" s="3"/>
      <c r="Q36" s="5"/>
    </row>
    <row r="37" spans="2:17" x14ac:dyDescent="0.3">
      <c r="B37" t="s">
        <v>49</v>
      </c>
    </row>
    <row r="38" spans="2:17" x14ac:dyDescent="0.3">
      <c r="B38" t="s">
        <v>44</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583E-12EB-4883-8566-5FA781B560D0}">
  <dimension ref="A1:Z52"/>
  <sheetViews>
    <sheetView topLeftCell="A43" workbookViewId="0">
      <selection activeCell="M1" sqref="M1:Z1048576"/>
    </sheetView>
  </sheetViews>
  <sheetFormatPr defaultColWidth="9.109375" defaultRowHeight="14.4" x14ac:dyDescent="0.3"/>
  <cols>
    <col min="1" max="1" width="3.6640625" style="19" customWidth="1"/>
    <col min="2" max="2" width="41" style="19" bestFit="1" customWidth="1"/>
    <col min="3" max="10" width="10.6640625" style="19" customWidth="1"/>
    <col min="11" max="11" width="3.6640625" style="19" customWidth="1"/>
    <col min="12" max="12" width="9.109375" style="19" customWidth="1"/>
    <col min="13" max="13" width="19.6640625" style="20" bestFit="1" customWidth="1"/>
    <col min="14" max="14" width="7.5546875" style="20" bestFit="1" customWidth="1"/>
    <col min="15" max="15" width="4.88671875" style="20" bestFit="1" customWidth="1"/>
    <col min="16" max="16" width="8.109375" style="20" bestFit="1" customWidth="1"/>
    <col min="17" max="26" width="10.6640625" style="20" customWidth="1"/>
    <col min="27" max="16384" width="9.109375" style="19"/>
  </cols>
  <sheetData>
    <row r="1" spans="1:26" x14ac:dyDescent="0.3">
      <c r="A1" s="49" t="s">
        <v>117</v>
      </c>
      <c r="B1" s="49"/>
      <c r="C1" s="49"/>
      <c r="D1" s="49"/>
      <c r="E1" s="49"/>
      <c r="F1" s="49"/>
      <c r="G1" s="49"/>
      <c r="H1" s="49"/>
      <c r="I1" s="49"/>
      <c r="J1" s="49"/>
      <c r="K1" s="49"/>
      <c r="M1" s="47"/>
      <c r="N1" s="47"/>
      <c r="O1" s="47"/>
      <c r="P1" s="48"/>
      <c r="Q1" s="47"/>
      <c r="R1" s="47"/>
      <c r="S1" s="47"/>
      <c r="T1" s="47"/>
      <c r="U1" s="47"/>
      <c r="V1" s="47"/>
      <c r="W1" s="47"/>
      <c r="X1" s="47"/>
      <c r="Y1" s="47"/>
      <c r="Z1" s="47"/>
    </row>
    <row r="2" spans="1:26" ht="15" thickBot="1" x14ac:dyDescent="0.35">
      <c r="A2" s="23"/>
      <c r="B2" s="23"/>
      <c r="C2" s="23"/>
      <c r="D2" s="23"/>
      <c r="E2" s="23"/>
      <c r="F2" s="23"/>
      <c r="G2" s="23"/>
      <c r="H2" s="23"/>
      <c r="I2" s="23"/>
      <c r="J2" s="23"/>
      <c r="K2" s="23"/>
      <c r="M2" s="47"/>
      <c r="N2" s="47"/>
      <c r="O2" s="47"/>
      <c r="P2" s="47"/>
    </row>
    <row r="3" spans="1:26" ht="16.2" thickBot="1" x14ac:dyDescent="0.35">
      <c r="A3" s="23"/>
      <c r="B3" s="34" t="s">
        <v>111</v>
      </c>
      <c r="C3" s="34" t="s">
        <v>110</v>
      </c>
      <c r="D3" s="34" t="s">
        <v>109</v>
      </c>
      <c r="E3" s="34" t="s">
        <v>108</v>
      </c>
      <c r="F3" s="34" t="s">
        <v>25</v>
      </c>
      <c r="G3" s="34" t="s">
        <v>107</v>
      </c>
      <c r="H3" s="34" t="s">
        <v>106</v>
      </c>
      <c r="I3" s="34" t="s">
        <v>30</v>
      </c>
      <c r="J3" s="34" t="s">
        <v>105</v>
      </c>
      <c r="K3" s="23"/>
      <c r="M3" s="36"/>
      <c r="T3" s="35"/>
    </row>
    <row r="4" spans="1:26" ht="15" thickBot="1" x14ac:dyDescent="0.35">
      <c r="A4" s="23"/>
      <c r="B4" s="38" t="s">
        <v>116</v>
      </c>
      <c r="C4" s="37" t="s">
        <v>115</v>
      </c>
      <c r="D4" s="37">
        <v>40</v>
      </c>
      <c r="E4" s="37" t="s">
        <v>114</v>
      </c>
      <c r="F4" s="37" t="s">
        <v>113</v>
      </c>
      <c r="G4" s="37" t="s">
        <v>104</v>
      </c>
      <c r="H4" s="37" t="s">
        <v>104</v>
      </c>
      <c r="I4" s="37" t="s">
        <v>104</v>
      </c>
      <c r="J4" s="37">
        <v>0</v>
      </c>
      <c r="K4" s="23"/>
      <c r="M4" s="36"/>
      <c r="T4" s="35"/>
    </row>
    <row r="5" spans="1:26" x14ac:dyDescent="0.3">
      <c r="A5" s="23"/>
      <c r="B5" s="23"/>
      <c r="C5" s="23"/>
      <c r="D5" s="23"/>
      <c r="E5" s="23"/>
      <c r="F5" s="23"/>
      <c r="G5" s="23"/>
      <c r="H5" s="23"/>
      <c r="I5" s="23"/>
      <c r="J5" s="23"/>
      <c r="K5" s="23"/>
      <c r="M5" s="36"/>
      <c r="T5" s="35"/>
    </row>
    <row r="6" spans="1:26" ht="15.6" x14ac:dyDescent="0.3">
      <c r="A6" s="23"/>
      <c r="B6" s="31" t="s">
        <v>103</v>
      </c>
      <c r="C6" s="31" t="s">
        <v>102</v>
      </c>
      <c r="D6" s="31" t="s">
        <v>101</v>
      </c>
      <c r="E6" s="31" t="s">
        <v>100</v>
      </c>
      <c r="F6" s="31" t="s">
        <v>99</v>
      </c>
      <c r="G6" s="31" t="s">
        <v>98</v>
      </c>
      <c r="H6" s="31" t="s">
        <v>97</v>
      </c>
      <c r="I6" s="52" t="s">
        <v>96</v>
      </c>
      <c r="J6" s="52"/>
      <c r="K6" s="23"/>
      <c r="M6" s="36"/>
      <c r="T6" s="35"/>
    </row>
    <row r="7" spans="1:26" x14ac:dyDescent="0.3">
      <c r="A7" s="23"/>
      <c r="B7" s="30" t="s">
        <v>95</v>
      </c>
      <c r="C7" s="23"/>
      <c r="D7" s="23"/>
      <c r="E7" s="23"/>
      <c r="F7" s="23"/>
      <c r="G7" s="29" t="s">
        <v>81</v>
      </c>
      <c r="H7" s="23"/>
      <c r="I7" s="50">
        <f>MOD(_xlfn.BITRSHIFT(HEX2DEC(B4),26), 8)</f>
        <v>3</v>
      </c>
      <c r="J7" s="50"/>
      <c r="K7" s="23"/>
      <c r="M7" s="36"/>
      <c r="T7" s="35"/>
    </row>
    <row r="8" spans="1:26" x14ac:dyDescent="0.3">
      <c r="A8" s="23"/>
      <c r="B8" s="30" t="s">
        <v>94</v>
      </c>
      <c r="C8" s="23"/>
      <c r="D8" s="23"/>
      <c r="E8" s="23"/>
      <c r="F8" s="23"/>
      <c r="G8" s="29" t="s">
        <v>93</v>
      </c>
      <c r="H8" s="23"/>
      <c r="I8" s="50">
        <f>MOD(_xlfn.BITRSHIFT(HEX2DEC(B4),8),65536)</f>
        <v>0</v>
      </c>
      <c r="J8" s="50"/>
      <c r="K8" s="23"/>
      <c r="M8" s="36"/>
      <c r="T8" s="35"/>
    </row>
    <row r="9" spans="1:26" ht="15" thickBot="1" x14ac:dyDescent="0.35">
      <c r="A9" s="23"/>
      <c r="B9" s="30" t="s">
        <v>92</v>
      </c>
      <c r="C9" s="23"/>
      <c r="D9" s="23"/>
      <c r="E9" s="23"/>
      <c r="F9" s="23"/>
      <c r="G9" s="29" t="s">
        <v>91</v>
      </c>
      <c r="H9" s="23"/>
      <c r="I9" s="50">
        <f>MOD(HEX2DEC(B4),256)</f>
        <v>208</v>
      </c>
      <c r="J9" s="50"/>
      <c r="K9" s="23"/>
      <c r="M9" s="36"/>
      <c r="T9" s="35"/>
    </row>
    <row r="10" spans="1:26" ht="15" thickTop="1" x14ac:dyDescent="0.3">
      <c r="A10" s="23"/>
      <c r="B10" s="28" t="s">
        <v>73</v>
      </c>
      <c r="C10" s="26">
        <v>695</v>
      </c>
      <c r="D10" s="27">
        <v>1.1000000000000001</v>
      </c>
      <c r="E10" s="26" t="s">
        <v>90</v>
      </c>
      <c r="F10" s="26">
        <v>1</v>
      </c>
      <c r="G10" s="27" t="s">
        <v>89</v>
      </c>
      <c r="H10" s="26" t="s">
        <v>78</v>
      </c>
      <c r="I10" s="51">
        <f>MOD(HEX2DEC(C4), 4)</f>
        <v>3</v>
      </c>
      <c r="J10" s="51"/>
      <c r="K10" s="23"/>
      <c r="M10" s="36"/>
      <c r="T10" s="35"/>
    </row>
    <row r="11" spans="1:26" x14ac:dyDescent="0.3">
      <c r="A11" s="23"/>
      <c r="B11" s="25" t="s">
        <v>71</v>
      </c>
      <c r="C11" s="19">
        <v>696</v>
      </c>
      <c r="D11" s="24">
        <v>1.3</v>
      </c>
      <c r="E11" s="19" t="s">
        <v>90</v>
      </c>
      <c r="F11" s="19">
        <v>1</v>
      </c>
      <c r="G11" s="24" t="s">
        <v>89</v>
      </c>
      <c r="H11" s="19" t="s">
        <v>78</v>
      </c>
      <c r="I11" s="49">
        <f>MOD(_xlfn.BITRSHIFT(HEX2DEC(C4),2), 4)</f>
        <v>1</v>
      </c>
      <c r="J11" s="49"/>
      <c r="K11" s="23"/>
      <c r="M11" s="36"/>
      <c r="T11" s="35"/>
    </row>
    <row r="12" spans="1:26" x14ac:dyDescent="0.3">
      <c r="A12" s="23"/>
      <c r="B12" s="25" t="s">
        <v>69</v>
      </c>
      <c r="C12" s="19">
        <v>897</v>
      </c>
      <c r="D12" s="24">
        <v>1.5</v>
      </c>
      <c r="E12" s="19" t="s">
        <v>90</v>
      </c>
      <c r="F12" s="19">
        <v>1</v>
      </c>
      <c r="G12" s="24" t="s">
        <v>89</v>
      </c>
      <c r="H12" s="19" t="s">
        <v>78</v>
      </c>
      <c r="I12" s="49">
        <f>MOD(_xlfn.BITRSHIFT(HEX2DEC(C4),4), 4)</f>
        <v>2</v>
      </c>
      <c r="J12" s="49"/>
      <c r="K12" s="23"/>
    </row>
    <row r="13" spans="1:26" x14ac:dyDescent="0.3">
      <c r="A13" s="23"/>
      <c r="B13" s="25" t="s">
        <v>67</v>
      </c>
      <c r="C13" s="19">
        <v>898</v>
      </c>
      <c r="D13" s="24" t="s">
        <v>88</v>
      </c>
      <c r="E13" s="19" t="s">
        <v>87</v>
      </c>
      <c r="F13" s="19">
        <v>0.125</v>
      </c>
      <c r="G13" s="24" t="s">
        <v>86</v>
      </c>
      <c r="H13" s="19" t="s">
        <v>85</v>
      </c>
      <c r="I13" s="49">
        <f>((HEX2DEC(E4) *256) + HEX2DEC(D4))/8</f>
        <v>1000</v>
      </c>
      <c r="J13" s="49"/>
      <c r="K13" s="23"/>
    </row>
    <row r="14" spans="1:26" x14ac:dyDescent="0.3">
      <c r="A14" s="23"/>
      <c r="B14" s="25" t="s">
        <v>65</v>
      </c>
      <c r="C14" s="19">
        <v>518</v>
      </c>
      <c r="D14" s="24">
        <v>4</v>
      </c>
      <c r="E14" s="19" t="s">
        <v>84</v>
      </c>
      <c r="F14" s="19">
        <v>1</v>
      </c>
      <c r="G14" s="24" t="s">
        <v>83</v>
      </c>
      <c r="H14" s="19" t="s">
        <v>76</v>
      </c>
      <c r="I14" s="49">
        <f>HEX2DEC(F4)-125</f>
        <v>100</v>
      </c>
      <c r="J14" s="49"/>
      <c r="K14" s="23"/>
    </row>
    <row r="15" spans="1:26" x14ac:dyDescent="0.3">
      <c r="A15" s="23"/>
      <c r="B15" s="25" t="s">
        <v>63</v>
      </c>
      <c r="C15" s="19">
        <v>3349</v>
      </c>
      <c r="D15" s="24">
        <v>5.0999999999999996</v>
      </c>
      <c r="E15" s="19" t="s">
        <v>82</v>
      </c>
      <c r="F15" s="19">
        <v>1</v>
      </c>
      <c r="G15" s="24" t="s">
        <v>81</v>
      </c>
      <c r="H15" s="19" t="s">
        <v>78</v>
      </c>
      <c r="I15" s="49">
        <f>MOD(HEX2DEC(G4), 8)</f>
        <v>7</v>
      </c>
      <c r="J15" s="49"/>
      <c r="K15" s="23"/>
    </row>
    <row r="16" spans="1:26" x14ac:dyDescent="0.3">
      <c r="A16" s="23"/>
      <c r="B16" s="25" t="s">
        <v>61</v>
      </c>
      <c r="C16" s="19">
        <v>3350</v>
      </c>
      <c r="D16" s="24">
        <v>5.4</v>
      </c>
      <c r="E16" s="19" t="s">
        <v>80</v>
      </c>
      <c r="F16" s="19">
        <v>1</v>
      </c>
      <c r="G16" s="24" t="s">
        <v>79</v>
      </c>
      <c r="H16" s="19" t="s">
        <v>78</v>
      </c>
      <c r="I16" s="49">
        <f>MOD(_xlfn.BITRSHIFT(HEX2DEC(G4),3), 32)</f>
        <v>31</v>
      </c>
      <c r="J16" s="49"/>
      <c r="K16" s="23"/>
    </row>
    <row r="17" spans="1:11" x14ac:dyDescent="0.3">
      <c r="A17" s="23"/>
      <c r="B17" s="25" t="s">
        <v>59</v>
      </c>
      <c r="C17" s="19">
        <v>4191</v>
      </c>
      <c r="D17" s="24">
        <v>6.1</v>
      </c>
      <c r="E17" s="19" t="s">
        <v>75</v>
      </c>
      <c r="F17" s="19">
        <v>0.125</v>
      </c>
      <c r="G17" s="24" t="s">
        <v>77</v>
      </c>
      <c r="H17" s="19" t="s">
        <v>76</v>
      </c>
      <c r="I17" s="49">
        <f>MOD(HEX2DEC(H4), 8) *0.125</f>
        <v>0.875</v>
      </c>
      <c r="J17" s="49"/>
      <c r="K17" s="23"/>
    </row>
    <row r="18" spans="1:11" x14ac:dyDescent="0.3">
      <c r="A18" s="23"/>
      <c r="B18" s="25" t="s">
        <v>57</v>
      </c>
      <c r="C18" s="19">
        <v>4206</v>
      </c>
      <c r="D18" s="24">
        <v>8.1</v>
      </c>
      <c r="E18" s="19" t="s">
        <v>75</v>
      </c>
      <c r="F18" s="19">
        <v>1</v>
      </c>
      <c r="G18" s="24" t="s">
        <v>42</v>
      </c>
      <c r="H18" s="19" t="s">
        <v>74</v>
      </c>
      <c r="I18" s="49">
        <f>MOD(HEX2DEC(J4), 16)</f>
        <v>0</v>
      </c>
      <c r="J18" s="49"/>
      <c r="K18" s="23"/>
    </row>
    <row r="19" spans="1:11" x14ac:dyDescent="0.3">
      <c r="A19" s="23"/>
      <c r="B19" s="25" t="s">
        <v>55</v>
      </c>
      <c r="C19" s="19">
        <v>4207</v>
      </c>
      <c r="D19" s="24">
        <v>8.5</v>
      </c>
      <c r="E19" s="19" t="s">
        <v>75</v>
      </c>
      <c r="F19" s="19">
        <v>1</v>
      </c>
      <c r="G19" s="24" t="s">
        <v>42</v>
      </c>
      <c r="H19" s="19" t="s">
        <v>74</v>
      </c>
      <c r="I19" s="49">
        <f>MOD(_xlfn.BITRSHIFT(HEX2DEC(J4),4), 16)</f>
        <v>0</v>
      </c>
      <c r="J19" s="49"/>
      <c r="K19" s="23"/>
    </row>
    <row r="20" spans="1:11" x14ac:dyDescent="0.3">
      <c r="A20" s="23"/>
      <c r="B20" s="23"/>
      <c r="C20" s="23"/>
      <c r="D20" s="23"/>
      <c r="E20" s="23"/>
      <c r="F20" s="23"/>
      <c r="G20" s="23"/>
      <c r="H20" s="23"/>
      <c r="I20" s="23"/>
      <c r="J20" s="23"/>
      <c r="K20" s="23"/>
    </row>
    <row r="22" spans="1:11" x14ac:dyDescent="0.3">
      <c r="A22" s="49" t="s">
        <v>112</v>
      </c>
      <c r="B22" s="49"/>
      <c r="C22" s="49"/>
      <c r="D22" s="49"/>
      <c r="E22" s="49"/>
      <c r="F22" s="49"/>
      <c r="G22" s="49"/>
      <c r="H22" s="49"/>
      <c r="I22" s="49"/>
      <c r="J22" s="49"/>
      <c r="K22" s="49"/>
    </row>
    <row r="23" spans="1:11" ht="15" thickBot="1" x14ac:dyDescent="0.35">
      <c r="A23" s="23"/>
      <c r="B23" s="23"/>
      <c r="C23" s="23"/>
      <c r="D23" s="23"/>
      <c r="E23" s="23"/>
      <c r="F23" s="23"/>
      <c r="G23" s="23"/>
      <c r="H23" s="23"/>
      <c r="I23" s="23"/>
      <c r="J23" s="23"/>
      <c r="K23" s="23"/>
    </row>
    <row r="24" spans="1:11" ht="16.2" thickBot="1" x14ac:dyDescent="0.35">
      <c r="A24" s="23"/>
      <c r="B24" s="34" t="s">
        <v>111</v>
      </c>
      <c r="C24" s="34" t="s">
        <v>110</v>
      </c>
      <c r="D24" s="34" t="s">
        <v>109</v>
      </c>
      <c r="E24" s="34" t="s">
        <v>108</v>
      </c>
      <c r="F24" s="34" t="s">
        <v>25</v>
      </c>
      <c r="G24" s="34" t="s">
        <v>107</v>
      </c>
      <c r="H24" s="34" t="s">
        <v>106</v>
      </c>
      <c r="I24" s="34" t="s">
        <v>30</v>
      </c>
      <c r="J24" s="34" t="s">
        <v>105</v>
      </c>
      <c r="K24" s="23"/>
    </row>
    <row r="25" spans="1:11" ht="15" thickBot="1" x14ac:dyDescent="0.35">
      <c r="A25" s="23"/>
      <c r="B25" s="33" t="str">
        <f>DEC2HEX((I28*2^26) + (I29*2^8) + I30,8)</f>
        <v>0C000003</v>
      </c>
      <c r="C25" s="32" t="str">
        <f>DEC2HEX((I31) + (I32*2^2) + (I33*2^4) + 192, 2)</f>
        <v>C7</v>
      </c>
      <c r="D25" s="32" t="str">
        <f>DEC2HEX(MOD((I34 * 8),2^8), 2)</f>
        <v>00</v>
      </c>
      <c r="E25" s="32" t="str">
        <f>DEC2HEX(MOD(_xlfn.BITRSHIFT((I34 * 8),8),2^8), 2)</f>
        <v>4B</v>
      </c>
      <c r="F25" s="32" t="str">
        <f>DEC2HEX(I35 + 125, 2)</f>
        <v>87</v>
      </c>
      <c r="G25" s="32" t="str">
        <f>DEC2HEX(I36 + (I37 * 2^3), 2)</f>
        <v>F8</v>
      </c>
      <c r="H25" s="32" t="str">
        <f>DEC2HEX((I38/ 0.125) + (240), 2)</f>
        <v>FF</v>
      </c>
      <c r="I25" s="32" t="s">
        <v>104</v>
      </c>
      <c r="J25" s="32" t="str">
        <f>DEC2HEX(I39 + (I40 * 2^4), 2)</f>
        <v>FF</v>
      </c>
      <c r="K25" s="23"/>
    </row>
    <row r="26" spans="1:11" x14ac:dyDescent="0.3">
      <c r="A26" s="23"/>
      <c r="B26" s="23"/>
      <c r="C26" s="23"/>
      <c r="D26" s="23"/>
      <c r="E26" s="23"/>
      <c r="F26" s="23"/>
      <c r="G26" s="23"/>
      <c r="H26" s="23"/>
      <c r="I26" s="23"/>
      <c r="J26" s="23"/>
      <c r="K26" s="23"/>
    </row>
    <row r="27" spans="1:11" ht="15.6" x14ac:dyDescent="0.3">
      <c r="A27" s="23"/>
      <c r="B27" s="31" t="s">
        <v>103</v>
      </c>
      <c r="C27" s="31" t="s">
        <v>102</v>
      </c>
      <c r="D27" s="31" t="s">
        <v>101</v>
      </c>
      <c r="E27" s="31" t="s">
        <v>100</v>
      </c>
      <c r="F27" s="31" t="s">
        <v>99</v>
      </c>
      <c r="G27" s="31" t="s">
        <v>98</v>
      </c>
      <c r="H27" s="31" t="s">
        <v>97</v>
      </c>
      <c r="I27" s="52" t="s">
        <v>96</v>
      </c>
      <c r="J27" s="52"/>
      <c r="K27" s="23"/>
    </row>
    <row r="28" spans="1:11" x14ac:dyDescent="0.3">
      <c r="A28" s="23"/>
      <c r="B28" s="30" t="s">
        <v>95</v>
      </c>
      <c r="C28" s="23"/>
      <c r="D28" s="23"/>
      <c r="E28" s="23"/>
      <c r="F28" s="23"/>
      <c r="G28" s="29" t="s">
        <v>81</v>
      </c>
      <c r="H28" s="23"/>
      <c r="I28" s="53">
        <v>3</v>
      </c>
      <c r="J28" s="53"/>
      <c r="K28" s="23"/>
    </row>
    <row r="29" spans="1:11" x14ac:dyDescent="0.3">
      <c r="A29" s="23"/>
      <c r="B29" s="30" t="s">
        <v>94</v>
      </c>
      <c r="C29" s="23"/>
      <c r="D29" s="23"/>
      <c r="E29" s="23"/>
      <c r="F29" s="23"/>
      <c r="G29" s="29" t="s">
        <v>93</v>
      </c>
      <c r="H29" s="23"/>
      <c r="I29" s="53">
        <v>0</v>
      </c>
      <c r="J29" s="53"/>
      <c r="K29" s="23"/>
    </row>
    <row r="30" spans="1:11" ht="15" thickBot="1" x14ac:dyDescent="0.35">
      <c r="A30" s="23"/>
      <c r="B30" s="30" t="s">
        <v>92</v>
      </c>
      <c r="C30" s="23"/>
      <c r="D30" s="23"/>
      <c r="E30" s="23"/>
      <c r="F30" s="23"/>
      <c r="G30" s="29" t="s">
        <v>91</v>
      </c>
      <c r="H30" s="23"/>
      <c r="I30" s="53">
        <v>3</v>
      </c>
      <c r="J30" s="53"/>
      <c r="K30" s="23"/>
    </row>
    <row r="31" spans="1:11" ht="15" thickTop="1" x14ac:dyDescent="0.3">
      <c r="A31" s="23"/>
      <c r="B31" s="28" t="s">
        <v>73</v>
      </c>
      <c r="C31" s="26">
        <v>695</v>
      </c>
      <c r="D31" s="27">
        <v>1.1000000000000001</v>
      </c>
      <c r="E31" s="26" t="s">
        <v>90</v>
      </c>
      <c r="F31" s="26">
        <v>1</v>
      </c>
      <c r="G31" s="27" t="s">
        <v>89</v>
      </c>
      <c r="H31" s="26" t="s">
        <v>78</v>
      </c>
      <c r="I31" s="55">
        <v>3</v>
      </c>
      <c r="J31" s="55"/>
      <c r="K31" s="23"/>
    </row>
    <row r="32" spans="1:11" x14ac:dyDescent="0.3">
      <c r="A32" s="23"/>
      <c r="B32" s="25" t="s">
        <v>71</v>
      </c>
      <c r="C32" s="19">
        <v>696</v>
      </c>
      <c r="D32" s="24">
        <v>1.3</v>
      </c>
      <c r="E32" s="19" t="s">
        <v>90</v>
      </c>
      <c r="F32" s="19">
        <v>1</v>
      </c>
      <c r="G32" s="24" t="s">
        <v>89</v>
      </c>
      <c r="H32" s="19" t="s">
        <v>78</v>
      </c>
      <c r="I32" s="54">
        <v>1</v>
      </c>
      <c r="J32" s="54"/>
      <c r="K32" s="23"/>
    </row>
    <row r="33" spans="1:11" x14ac:dyDescent="0.3">
      <c r="A33" s="23"/>
      <c r="B33" s="25" t="s">
        <v>69</v>
      </c>
      <c r="C33" s="19">
        <v>897</v>
      </c>
      <c r="D33" s="24">
        <v>1.5</v>
      </c>
      <c r="E33" s="19" t="s">
        <v>90</v>
      </c>
      <c r="F33" s="19">
        <v>1</v>
      </c>
      <c r="G33" s="24" t="s">
        <v>89</v>
      </c>
      <c r="H33" s="19" t="s">
        <v>78</v>
      </c>
      <c r="I33" s="54">
        <v>0</v>
      </c>
      <c r="J33" s="54"/>
      <c r="K33" s="23"/>
    </row>
    <row r="34" spans="1:11" x14ac:dyDescent="0.3">
      <c r="A34" s="23"/>
      <c r="B34" s="25" t="s">
        <v>67</v>
      </c>
      <c r="C34" s="19">
        <v>898</v>
      </c>
      <c r="D34" s="24" t="s">
        <v>88</v>
      </c>
      <c r="E34" s="19" t="s">
        <v>87</v>
      </c>
      <c r="F34" s="19">
        <v>0.125</v>
      </c>
      <c r="G34" s="24" t="s">
        <v>86</v>
      </c>
      <c r="H34" s="19" t="s">
        <v>85</v>
      </c>
      <c r="I34" s="54">
        <v>2400</v>
      </c>
      <c r="J34" s="54"/>
      <c r="K34" s="23"/>
    </row>
    <row r="35" spans="1:11" x14ac:dyDescent="0.3">
      <c r="A35" s="23"/>
      <c r="B35" s="25" t="s">
        <v>65</v>
      </c>
      <c r="C35" s="19">
        <v>518</v>
      </c>
      <c r="D35" s="24">
        <v>4</v>
      </c>
      <c r="E35" s="19" t="s">
        <v>84</v>
      </c>
      <c r="F35" s="19">
        <v>1</v>
      </c>
      <c r="G35" s="24" t="s">
        <v>83</v>
      </c>
      <c r="H35" s="19" t="s">
        <v>76</v>
      </c>
      <c r="I35" s="54">
        <v>10</v>
      </c>
      <c r="J35" s="54"/>
      <c r="K35" s="23"/>
    </row>
    <row r="36" spans="1:11" x14ac:dyDescent="0.3">
      <c r="A36" s="23"/>
      <c r="B36" s="25" t="s">
        <v>63</v>
      </c>
      <c r="C36" s="19">
        <v>3349</v>
      </c>
      <c r="D36" s="24">
        <v>5.0999999999999996</v>
      </c>
      <c r="E36" s="19" t="s">
        <v>82</v>
      </c>
      <c r="F36" s="19">
        <v>1</v>
      </c>
      <c r="G36" s="24" t="s">
        <v>81</v>
      </c>
      <c r="H36" s="19" t="s">
        <v>78</v>
      </c>
      <c r="I36" s="54"/>
      <c r="J36" s="54"/>
      <c r="K36" s="23"/>
    </row>
    <row r="37" spans="1:11" x14ac:dyDescent="0.3">
      <c r="A37" s="23"/>
      <c r="B37" s="25" t="s">
        <v>61</v>
      </c>
      <c r="C37" s="19">
        <v>3350</v>
      </c>
      <c r="D37" s="24">
        <v>5.4</v>
      </c>
      <c r="E37" s="19" t="s">
        <v>80</v>
      </c>
      <c r="F37" s="19">
        <v>1</v>
      </c>
      <c r="G37" s="24" t="s">
        <v>79</v>
      </c>
      <c r="H37" s="19" t="s">
        <v>78</v>
      </c>
      <c r="I37" s="54">
        <v>31</v>
      </c>
      <c r="J37" s="54"/>
      <c r="K37" s="23"/>
    </row>
    <row r="38" spans="1:11" x14ac:dyDescent="0.3">
      <c r="A38" s="23"/>
      <c r="B38" s="25" t="s">
        <v>59</v>
      </c>
      <c r="C38" s="19">
        <v>4191</v>
      </c>
      <c r="D38" s="24">
        <v>6.1</v>
      </c>
      <c r="E38" s="19" t="s">
        <v>75</v>
      </c>
      <c r="F38" s="19">
        <v>0.125</v>
      </c>
      <c r="G38" s="24" t="s">
        <v>77</v>
      </c>
      <c r="H38" s="19" t="s">
        <v>76</v>
      </c>
      <c r="I38" s="54">
        <v>1.875</v>
      </c>
      <c r="J38" s="54"/>
      <c r="K38" s="23"/>
    </row>
    <row r="39" spans="1:11" x14ac:dyDescent="0.3">
      <c r="A39" s="23"/>
      <c r="B39" s="25" t="s">
        <v>57</v>
      </c>
      <c r="C39" s="19">
        <v>4206</v>
      </c>
      <c r="D39" s="24">
        <v>8.1</v>
      </c>
      <c r="E39" s="19" t="s">
        <v>75</v>
      </c>
      <c r="F39" s="19">
        <v>1</v>
      </c>
      <c r="G39" s="24" t="s">
        <v>42</v>
      </c>
      <c r="H39" s="19" t="s">
        <v>74</v>
      </c>
      <c r="I39" s="54">
        <v>15</v>
      </c>
      <c r="J39" s="54"/>
      <c r="K39" s="23"/>
    </row>
    <row r="40" spans="1:11" x14ac:dyDescent="0.3">
      <c r="A40" s="23"/>
      <c r="B40" s="25" t="s">
        <v>55</v>
      </c>
      <c r="C40" s="19">
        <v>4207</v>
      </c>
      <c r="D40" s="24">
        <v>8.5</v>
      </c>
      <c r="E40" s="19" t="s">
        <v>75</v>
      </c>
      <c r="F40" s="19">
        <v>1</v>
      </c>
      <c r="G40" s="24" t="s">
        <v>42</v>
      </c>
      <c r="H40" s="19" t="s">
        <v>74</v>
      </c>
      <c r="I40" s="54">
        <v>15</v>
      </c>
      <c r="J40" s="54"/>
      <c r="K40" s="23"/>
    </row>
    <row r="41" spans="1:11" x14ac:dyDescent="0.3">
      <c r="A41" s="23"/>
      <c r="B41" s="23"/>
      <c r="C41" s="23"/>
      <c r="D41" s="23"/>
      <c r="E41" s="23"/>
      <c r="F41" s="23"/>
      <c r="G41" s="23"/>
      <c r="H41" s="23"/>
      <c r="I41" s="23"/>
      <c r="J41" s="23"/>
      <c r="K41" s="23"/>
    </row>
    <row r="43" spans="1:11" ht="30" customHeight="1" x14ac:dyDescent="0.3">
      <c r="B43" s="22" t="s">
        <v>73</v>
      </c>
      <c r="C43" s="21">
        <v>695</v>
      </c>
      <c r="D43" s="44" t="s">
        <v>72</v>
      </c>
      <c r="E43" s="44"/>
      <c r="F43" s="44"/>
      <c r="G43" s="44"/>
      <c r="H43" s="44"/>
      <c r="I43" s="44"/>
      <c r="J43" s="44"/>
    </row>
    <row r="44" spans="1:11" ht="60" customHeight="1" x14ac:dyDescent="0.3">
      <c r="B44" s="22" t="s">
        <v>71</v>
      </c>
      <c r="C44" s="21">
        <v>696</v>
      </c>
      <c r="D44" s="44" t="s">
        <v>70</v>
      </c>
      <c r="E44" s="45"/>
      <c r="F44" s="45"/>
      <c r="G44" s="45"/>
      <c r="H44" s="45"/>
      <c r="I44" s="45"/>
      <c r="J44" s="45"/>
    </row>
    <row r="45" spans="1:11" ht="30" customHeight="1" x14ac:dyDescent="0.3">
      <c r="B45" s="22" t="s">
        <v>69</v>
      </c>
      <c r="C45" s="21">
        <v>897</v>
      </c>
      <c r="D45" s="44" t="s">
        <v>68</v>
      </c>
      <c r="E45" s="45"/>
      <c r="F45" s="45"/>
      <c r="G45" s="45"/>
      <c r="H45" s="45"/>
      <c r="I45" s="45"/>
      <c r="J45" s="45"/>
    </row>
    <row r="46" spans="1:11" ht="30" customHeight="1" x14ac:dyDescent="0.3">
      <c r="B46" s="22" t="s">
        <v>67</v>
      </c>
      <c r="C46" s="21">
        <v>898</v>
      </c>
      <c r="D46" s="45" t="s">
        <v>66</v>
      </c>
      <c r="E46" s="45"/>
      <c r="F46" s="45"/>
      <c r="G46" s="45"/>
      <c r="H46" s="45"/>
      <c r="I46" s="45"/>
      <c r="J46" s="45"/>
    </row>
    <row r="47" spans="1:11" ht="30" customHeight="1" x14ac:dyDescent="0.3">
      <c r="B47" s="22" t="s">
        <v>65</v>
      </c>
      <c r="C47" s="21">
        <v>518</v>
      </c>
      <c r="D47" s="45" t="s">
        <v>64</v>
      </c>
      <c r="E47" s="45"/>
      <c r="F47" s="45"/>
      <c r="G47" s="45"/>
      <c r="H47" s="45"/>
      <c r="I47" s="45"/>
      <c r="J47" s="45"/>
    </row>
    <row r="48" spans="1:11" ht="30" customHeight="1" x14ac:dyDescent="0.3">
      <c r="B48" s="22" t="s">
        <v>63</v>
      </c>
      <c r="C48" s="21">
        <v>3349</v>
      </c>
      <c r="D48" s="44" t="s">
        <v>62</v>
      </c>
      <c r="E48" s="45"/>
      <c r="F48" s="45"/>
      <c r="G48" s="45"/>
      <c r="H48" s="45"/>
      <c r="I48" s="45"/>
      <c r="J48" s="45"/>
    </row>
    <row r="49" spans="2:10" ht="99.9" customHeight="1" x14ac:dyDescent="0.3">
      <c r="B49" s="22" t="s">
        <v>61</v>
      </c>
      <c r="C49" s="21">
        <v>3350</v>
      </c>
      <c r="D49" s="44" t="s">
        <v>60</v>
      </c>
      <c r="E49" s="45"/>
      <c r="F49" s="45"/>
      <c r="G49" s="45"/>
      <c r="H49" s="45"/>
      <c r="I49" s="45"/>
      <c r="J49" s="45"/>
    </row>
    <row r="50" spans="2:10" ht="30" customHeight="1" x14ac:dyDescent="0.3">
      <c r="B50" s="22" t="s">
        <v>59</v>
      </c>
      <c r="C50" s="21">
        <v>4191</v>
      </c>
      <c r="D50" s="46" t="s">
        <v>58</v>
      </c>
      <c r="E50" s="45"/>
      <c r="F50" s="45"/>
      <c r="G50" s="45"/>
      <c r="H50" s="45"/>
      <c r="I50" s="45"/>
      <c r="J50" s="45"/>
    </row>
    <row r="51" spans="2:10" ht="30" customHeight="1" x14ac:dyDescent="0.3">
      <c r="B51" s="22" t="s">
        <v>57</v>
      </c>
      <c r="C51" s="21">
        <v>4206</v>
      </c>
      <c r="D51" s="44" t="s">
        <v>56</v>
      </c>
      <c r="E51" s="45"/>
      <c r="F51" s="45"/>
      <c r="G51" s="45"/>
      <c r="H51" s="45"/>
      <c r="I51" s="45"/>
      <c r="J51" s="45"/>
    </row>
    <row r="52" spans="2:10" ht="30" customHeight="1" x14ac:dyDescent="0.3">
      <c r="B52" s="22" t="s">
        <v>55</v>
      </c>
      <c r="C52" s="21">
        <v>4207</v>
      </c>
      <c r="D52" s="44" t="s">
        <v>54</v>
      </c>
      <c r="E52" s="45"/>
      <c r="F52" s="45"/>
      <c r="G52" s="45"/>
      <c r="H52" s="45"/>
      <c r="I52" s="45"/>
      <c r="J52" s="45"/>
    </row>
  </sheetData>
  <sheetProtection algorithmName="SHA-512" hashValue="lEaF+V78frEzf8/w1YQVYVLyrJaH2jJjzSQx33jfAoyljxyLexICCGmGYQFEJcIXRvAz5Shi3RAGTAnvbcFM6w==" saltValue="oRWv5ip9y7p9ZTbDSc7fgg==" spinCount="100000" sheet="1" objects="1" scenarios="1" selectLockedCells="1"/>
  <mergeCells count="45">
    <mergeCell ref="I40:J40"/>
    <mergeCell ref="I29:J29"/>
    <mergeCell ref="I30:J30"/>
    <mergeCell ref="I31:J31"/>
    <mergeCell ref="I32:J32"/>
    <mergeCell ref="I33:J33"/>
    <mergeCell ref="I34:J34"/>
    <mergeCell ref="I35:J35"/>
    <mergeCell ref="I36:J36"/>
    <mergeCell ref="I37:J37"/>
    <mergeCell ref="I38:J38"/>
    <mergeCell ref="I39:J39"/>
    <mergeCell ref="I28:J28"/>
    <mergeCell ref="A22:K22"/>
    <mergeCell ref="I11:J11"/>
    <mergeCell ref="I12:J12"/>
    <mergeCell ref="I13:J13"/>
    <mergeCell ref="I14:J14"/>
    <mergeCell ref="I15:J15"/>
    <mergeCell ref="I16:J16"/>
    <mergeCell ref="I18:J18"/>
    <mergeCell ref="I19:J19"/>
    <mergeCell ref="I27:J27"/>
    <mergeCell ref="A1:K1"/>
    <mergeCell ref="I7:J7"/>
    <mergeCell ref="I8:J8"/>
    <mergeCell ref="I9:J9"/>
    <mergeCell ref="I10:J10"/>
    <mergeCell ref="I6:J6"/>
    <mergeCell ref="D49:J49"/>
    <mergeCell ref="D50:J50"/>
    <mergeCell ref="D51:J51"/>
    <mergeCell ref="D52:J52"/>
    <mergeCell ref="Q1:Z1"/>
    <mergeCell ref="P1:P2"/>
    <mergeCell ref="O1:O2"/>
    <mergeCell ref="N1:N2"/>
    <mergeCell ref="M1:M2"/>
    <mergeCell ref="D43:J43"/>
    <mergeCell ref="D44:J44"/>
    <mergeCell ref="D45:J45"/>
    <mergeCell ref="D46:J46"/>
    <mergeCell ref="D47:J47"/>
    <mergeCell ref="D48:J48"/>
    <mergeCell ref="I17:J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TSC1 by Engine Type</vt:lpstr>
      <vt:lpstr>TSC1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2024-01-17T17:02:21Z</dcterms:modified>
</cp:coreProperties>
</file>